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115" windowHeight="115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7" i="1"/>
  <c r="G27" s="1"/>
  <c r="C33"/>
  <c r="E33" s="1"/>
  <c r="G33" s="1"/>
  <c r="C16"/>
  <c r="C7"/>
  <c r="E7" s="1"/>
  <c r="G7" s="1"/>
  <c r="C6"/>
  <c r="G29"/>
  <c r="E32"/>
  <c r="G32" s="1"/>
  <c r="G28"/>
  <c r="G15"/>
  <c r="C39"/>
  <c r="C52" s="1"/>
  <c r="C14" s="1"/>
  <c r="E31"/>
  <c r="G31" s="1"/>
  <c r="E30"/>
  <c r="G30" s="1"/>
  <c r="E21"/>
  <c r="G21" s="1"/>
  <c r="E20"/>
  <c r="G20" s="1"/>
  <c r="C8" l="1"/>
  <c r="C10" s="1"/>
  <c r="C11"/>
  <c r="E11" s="1"/>
  <c r="C13"/>
  <c r="E13" s="1"/>
  <c r="G13" s="1"/>
  <c r="C26"/>
  <c r="C24"/>
  <c r="E24" s="1"/>
  <c r="G24" s="1"/>
  <c r="C25"/>
  <c r="E25" s="1"/>
  <c r="G25" s="1"/>
  <c r="C23"/>
  <c r="E23" s="1"/>
  <c r="C22"/>
  <c r="E22" s="1"/>
  <c r="G22" s="1"/>
  <c r="E14"/>
  <c r="G14" s="1"/>
  <c r="E8" l="1"/>
  <c r="G8" s="1"/>
  <c r="C9"/>
  <c r="E9" s="1"/>
  <c r="G9" s="1"/>
  <c r="E26"/>
  <c r="E6"/>
  <c r="G6" s="1"/>
  <c r="E18"/>
  <c r="G18" s="1"/>
  <c r="C17"/>
  <c r="E17" s="1"/>
  <c r="G17" s="1"/>
  <c r="C12"/>
  <c r="E12" s="1"/>
  <c r="G12" s="1"/>
  <c r="G11"/>
  <c r="E19"/>
  <c r="G19" s="1"/>
  <c r="E16"/>
  <c r="G16" s="1"/>
  <c r="E10"/>
  <c r="G10" s="1"/>
  <c r="G35" l="1"/>
</calcChain>
</file>

<file path=xl/comments1.xml><?xml version="1.0" encoding="utf-8"?>
<comments xmlns="http://schemas.openxmlformats.org/spreadsheetml/2006/main">
  <authors>
    <author>Mike Bailey</author>
  </authors>
  <commentList>
    <comment ref="C39" authorId="0">
      <text>
        <r>
          <rPr>
            <b/>
            <sz val="9"/>
            <color indexed="81"/>
            <rFont val="Tahoma"/>
            <family val="2"/>
          </rPr>
          <t>Bailey
Lind
Peltier
Kolar/Smith
Kulp
Agarwal
Lopez-Swing
Ariastuti
Brumbaugh</t>
        </r>
      </text>
    </comment>
  </commentList>
</comments>
</file>

<file path=xl/sharedStrings.xml><?xml version="1.0" encoding="utf-8"?>
<sst xmlns="http://schemas.openxmlformats.org/spreadsheetml/2006/main" count="125" uniqueCount="100">
  <si>
    <t>Hamburgers</t>
  </si>
  <si>
    <t>Hamburger Buns</t>
  </si>
  <si>
    <t>Hot dogs</t>
  </si>
  <si>
    <t>Hot dog buns</t>
  </si>
  <si>
    <t>Catchup</t>
  </si>
  <si>
    <t>Mustard</t>
  </si>
  <si>
    <t>Mayo</t>
  </si>
  <si>
    <t>Paper plates</t>
  </si>
  <si>
    <t>Paper cups</t>
  </si>
  <si>
    <t>Napkins</t>
  </si>
  <si>
    <t>Water bottles</t>
  </si>
  <si>
    <t>Ice</t>
  </si>
  <si>
    <t>Cheese slices</t>
  </si>
  <si>
    <t>Soda (cans)</t>
  </si>
  <si>
    <t>SUPPLIES TO BRING:</t>
  </si>
  <si>
    <t>Brooms</t>
  </si>
  <si>
    <t>Buckets</t>
  </si>
  <si>
    <t>Grill tongs, spatulas</t>
  </si>
  <si>
    <t>Platters</t>
  </si>
  <si>
    <t>Serving spoons</t>
  </si>
  <si>
    <t>Large trashbags</t>
  </si>
  <si>
    <t>Rubber gloves</t>
  </si>
  <si>
    <t>1 squirt bottle</t>
  </si>
  <si>
    <t>Plastic Forks</t>
  </si>
  <si>
    <t>Plastic Spoons</t>
  </si>
  <si>
    <t>#</t>
  </si>
  <si>
    <t>TOTAL EATERS:</t>
  </si>
  <si>
    <t>RSVPs from Team:</t>
  </si>
  <si>
    <t>Fred Meyer:</t>
  </si>
  <si>
    <t>541-753-9116</t>
  </si>
  <si>
    <t>Open 7AM - 11PM</t>
  </si>
  <si>
    <t>Neilsons</t>
  </si>
  <si>
    <t>(Fudge Factor)</t>
  </si>
  <si>
    <t>Soap, rags, sponges</t>
  </si>
  <si>
    <t>THINGS TO DO</t>
  </si>
  <si>
    <t>BEFORE SATURDAY:</t>
  </si>
  <si>
    <t>ON SATURDAY:</t>
  </si>
  <si>
    <t>Start fires</t>
  </si>
  <si>
    <t>Cut up veggies</t>
  </si>
  <si>
    <t>Bring camera</t>
  </si>
  <si>
    <t>Doug Edmonds</t>
  </si>
  <si>
    <t>997 (CHS)</t>
  </si>
  <si>
    <t>3131 (Gladstone)</t>
  </si>
  <si>
    <t>Deb Mumm-Hill</t>
  </si>
  <si>
    <t>956 (Santiam Christian)</t>
  </si>
  <si>
    <t>955 (CV)</t>
  </si>
  <si>
    <t>1359 (Lebanon)</t>
  </si>
  <si>
    <t>2990 (Salem)</t>
  </si>
  <si>
    <t>957 (Albany))</t>
  </si>
  <si>
    <t>847 (Philomath)</t>
  </si>
  <si>
    <t>541-753-7002</t>
  </si>
  <si>
    <t>Open 24 hours</t>
  </si>
  <si>
    <t>WinCo:</t>
  </si>
  <si>
    <t>Trashbags</t>
  </si>
  <si>
    <t xml:space="preserve"> ITEMS:</t>
  </si>
  <si>
    <t>Total Number</t>
  </si>
  <si>
    <t>Print templates</t>
  </si>
  <si>
    <t>Print maps</t>
  </si>
  <si>
    <t>2 Canopies -- John</t>
  </si>
  <si>
    <t>Plastic tablecloths -- Cathy</t>
  </si>
  <si>
    <t>Coolers -- Tim et al</t>
  </si>
  <si>
    <t>Bring pushbroom</t>
  </si>
  <si>
    <t>Bring gumdrops</t>
  </si>
  <si>
    <t>Bring rubber stamp</t>
  </si>
  <si>
    <t>Lighter fluid</t>
  </si>
  <si>
    <t>Bring lighter</t>
  </si>
  <si>
    <t>Bring 2x4s</t>
  </si>
  <si>
    <t>Bring blocks</t>
  </si>
  <si>
    <t>Sub-total</t>
  </si>
  <si>
    <t>Cost per</t>
  </si>
  <si>
    <t>Package</t>
  </si>
  <si>
    <t># Packages</t>
  </si>
  <si>
    <t>Required</t>
  </si>
  <si>
    <t># Items in</t>
  </si>
  <si>
    <t>a Package</t>
  </si>
  <si>
    <t>Needed</t>
  </si>
  <si>
    <t>Bring tongs, spatula</t>
  </si>
  <si>
    <t>Bring grill scrubber</t>
  </si>
  <si>
    <t>M-F 10:00am - 8:30pm</t>
  </si>
  <si>
    <t>Sat. 9:30am - 6:00pm</t>
  </si>
  <si>
    <t>541-918-7040</t>
  </si>
  <si>
    <t>Costco:</t>
  </si>
  <si>
    <t>√</t>
  </si>
  <si>
    <t>Pickles</t>
  </si>
  <si>
    <t>Matches</t>
  </si>
  <si>
    <t>1 small box</t>
  </si>
  <si>
    <t>Label trashbags</t>
  </si>
  <si>
    <t>Shop for non-freezer</t>
  </si>
  <si>
    <t>Shop for freezer</t>
  </si>
  <si>
    <t>Get tongs, spatula</t>
  </si>
  <si>
    <t>Get scrubber</t>
  </si>
  <si>
    <t>Turkey burgers</t>
  </si>
  <si>
    <t>Vegen-burgers</t>
  </si>
  <si>
    <t>4 bags</t>
  </si>
  <si>
    <t>Tomatoes (small)</t>
  </si>
  <si>
    <t>Onions (small)</t>
  </si>
  <si>
    <t>Charcoal (large bags)</t>
  </si>
  <si>
    <t>Hand cleaner</t>
  </si>
  <si>
    <t>Get wood blocks</t>
  </si>
  <si>
    <t>Toothpicks for bridges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</si>
</sst>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44" fontId="0" fillId="0" borderId="0" xfId="1" applyFont="1"/>
    <xf numFmtId="44" fontId="2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/>
    <xf numFmtId="44" fontId="9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A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647699</xdr:colOff>
      <xdr:row>0</xdr:row>
      <xdr:rowOff>38100</xdr:rowOff>
    </xdr:from>
    <xdr:to>
      <xdr:col>8</xdr:col>
      <xdr:colOff>942974</xdr:colOff>
      <xdr:row>2</xdr:row>
      <xdr:rowOff>0</xdr:rowOff>
    </xdr:to>
    <xdr:sp macro="" textlink="">
      <xdr:nvSpPr>
        <xdr:cNvPr id="2" name="TextBox 1"/>
        <xdr:cNvSpPr txBox="1"/>
      </xdr:nvSpPr>
      <xdr:spPr>
        <a:xfrm>
          <a:off x="4333874" y="38100"/>
          <a:ext cx="3152775" cy="342900"/>
        </a:xfrm>
        <a:prstGeom prst="rect">
          <a:avLst/>
        </a:prstGeom>
        <a:solidFill>
          <a:srgbClr val="FFFFA7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800" b="1">
              <a:latin typeface="Arial" pitchFamily="34" charset="0"/>
              <a:cs typeface="Arial" pitchFamily="34" charset="0"/>
            </a:rPr>
            <a:t>Da Vinci Days Lists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53"/>
  <sheetViews>
    <sheetView tabSelected="1" workbookViewId="0">
      <selection activeCell="G35" sqref="G35"/>
    </sheetView>
  </sheetViews>
  <sheetFormatPr defaultRowHeight="15"/>
  <cols>
    <col min="1" max="1" width="7" customWidth="1"/>
    <col min="2" max="2" width="26.85546875" customWidth="1"/>
    <col min="3" max="3" width="12.5703125" customWidth="1"/>
    <col min="4" max="4" width="15.85546875" customWidth="1"/>
    <col min="5" max="5" width="14.28515625" customWidth="1"/>
    <col min="6" max="6" width="11.5703125" customWidth="1"/>
    <col min="7" max="7" width="13.28515625" customWidth="1"/>
    <col min="8" max="8" width="3.7109375" customWidth="1"/>
    <col min="9" max="9" width="24.85546875" customWidth="1"/>
    <col min="10" max="10" width="22.5703125" customWidth="1"/>
    <col min="11" max="11" width="20.7109375" customWidth="1"/>
  </cols>
  <sheetData>
    <row r="4" spans="1:11">
      <c r="C4" s="10" t="s">
        <v>55</v>
      </c>
      <c r="D4" s="10" t="s">
        <v>73</v>
      </c>
      <c r="E4" s="10" t="s">
        <v>71</v>
      </c>
      <c r="F4" s="10" t="s">
        <v>69</v>
      </c>
      <c r="G4" s="10"/>
      <c r="H4" s="10"/>
      <c r="J4" s="10" t="s">
        <v>34</v>
      </c>
      <c r="K4" s="10" t="s">
        <v>34</v>
      </c>
    </row>
    <row r="5" spans="1:11">
      <c r="B5" s="2" t="s">
        <v>54</v>
      </c>
      <c r="C5" s="10" t="s">
        <v>75</v>
      </c>
      <c r="D5" s="10" t="s">
        <v>74</v>
      </c>
      <c r="E5" s="10" t="s">
        <v>72</v>
      </c>
      <c r="F5" s="10" t="s">
        <v>70</v>
      </c>
      <c r="G5" s="10" t="s">
        <v>68</v>
      </c>
      <c r="H5" s="10"/>
      <c r="I5" s="2" t="s">
        <v>14</v>
      </c>
      <c r="J5" s="10" t="s">
        <v>35</v>
      </c>
      <c r="K5" s="10" t="s">
        <v>36</v>
      </c>
    </row>
    <row r="6" spans="1:11">
      <c r="A6" s="13" t="s">
        <v>82</v>
      </c>
      <c r="B6" t="s">
        <v>0</v>
      </c>
      <c r="C6">
        <f>ROUNDUP(1.1*C52,0)</f>
        <v>110</v>
      </c>
      <c r="D6">
        <v>20</v>
      </c>
      <c r="E6">
        <f>ROUNDUP(C6/D6,0)</f>
        <v>6</v>
      </c>
      <c r="F6" s="11">
        <v>16.989999999999998</v>
      </c>
      <c r="G6" s="11">
        <f>E6*F6</f>
        <v>101.94</v>
      </c>
      <c r="H6" s="11"/>
      <c r="I6" t="s">
        <v>60</v>
      </c>
      <c r="J6" t="s">
        <v>87</v>
      </c>
      <c r="K6" t="s">
        <v>88</v>
      </c>
    </row>
    <row r="7" spans="1:11">
      <c r="A7" s="13" t="s">
        <v>82</v>
      </c>
      <c r="B7" t="s">
        <v>91</v>
      </c>
      <c r="C7">
        <f>ROUNDUP(0.1*C52,0)</f>
        <v>10</v>
      </c>
      <c r="D7">
        <v>10</v>
      </c>
      <c r="E7">
        <f>ROUNDUP(C7/D7,0)</f>
        <v>1</v>
      </c>
      <c r="F7" s="11">
        <v>8.99</v>
      </c>
      <c r="G7" s="11">
        <f>E7*F7</f>
        <v>8.99</v>
      </c>
      <c r="H7" s="11"/>
      <c r="I7" t="s">
        <v>15</v>
      </c>
      <c r="J7" t="s">
        <v>98</v>
      </c>
      <c r="K7" t="s">
        <v>39</v>
      </c>
    </row>
    <row r="8" spans="1:11">
      <c r="A8" s="13" t="s">
        <v>82</v>
      </c>
      <c r="B8" t="s">
        <v>92</v>
      </c>
      <c r="C8">
        <f>ROUNDUP(0.1*C52,0)</f>
        <v>10</v>
      </c>
      <c r="D8">
        <v>12</v>
      </c>
      <c r="E8">
        <f t="shared" ref="E8:E14" si="0">ROUNDUP(C8/D8,0)</f>
        <v>1</v>
      </c>
      <c r="F8" s="11">
        <v>10</v>
      </c>
      <c r="G8" s="11">
        <f t="shared" ref="G8:G32" si="1">E8*F8</f>
        <v>10</v>
      </c>
      <c r="H8" s="11"/>
      <c r="I8" t="s">
        <v>16</v>
      </c>
      <c r="J8" t="s">
        <v>38</v>
      </c>
      <c r="K8" t="s">
        <v>61</v>
      </c>
    </row>
    <row r="9" spans="1:11">
      <c r="A9" s="13" t="s">
        <v>82</v>
      </c>
      <c r="B9" t="s">
        <v>1</v>
      </c>
      <c r="C9">
        <f>C6+C7+C8</f>
        <v>130</v>
      </c>
      <c r="D9">
        <v>12</v>
      </c>
      <c r="E9">
        <f t="shared" si="0"/>
        <v>11</v>
      </c>
      <c r="F9" s="11">
        <v>2</v>
      </c>
      <c r="G9" s="11">
        <f t="shared" si="1"/>
        <v>22</v>
      </c>
      <c r="H9" s="11"/>
      <c r="I9" t="s">
        <v>33</v>
      </c>
      <c r="J9" t="s">
        <v>56</v>
      </c>
      <c r="K9" t="s">
        <v>62</v>
      </c>
    </row>
    <row r="10" spans="1:11">
      <c r="A10" s="13" t="s">
        <v>82</v>
      </c>
      <c r="B10" t="s">
        <v>12</v>
      </c>
      <c r="C10">
        <f>ROUNDUP(0.5*(C6+C8),0)</f>
        <v>60</v>
      </c>
      <c r="D10">
        <v>12</v>
      </c>
      <c r="E10">
        <f t="shared" si="0"/>
        <v>5</v>
      </c>
      <c r="F10" s="11">
        <v>4.79</v>
      </c>
      <c r="G10" s="11">
        <f t="shared" si="1"/>
        <v>23.95</v>
      </c>
      <c r="H10" s="11"/>
      <c r="I10" t="s">
        <v>17</v>
      </c>
      <c r="J10" t="s">
        <v>57</v>
      </c>
      <c r="K10" t="s">
        <v>63</v>
      </c>
    </row>
    <row r="11" spans="1:11">
      <c r="A11" s="13" t="s">
        <v>82</v>
      </c>
      <c r="B11" t="s">
        <v>2</v>
      </c>
      <c r="C11">
        <f>ROUNDUP(0.4*C52,0)</f>
        <v>40</v>
      </c>
      <c r="D11">
        <v>8</v>
      </c>
      <c r="E11">
        <f t="shared" si="0"/>
        <v>5</v>
      </c>
      <c r="F11" s="11">
        <v>2.99</v>
      </c>
      <c r="G11" s="11">
        <f t="shared" si="1"/>
        <v>14.950000000000001</v>
      </c>
      <c r="H11" s="11"/>
      <c r="I11" t="s">
        <v>58</v>
      </c>
      <c r="J11" t="s">
        <v>86</v>
      </c>
      <c r="K11" t="s">
        <v>65</v>
      </c>
    </row>
    <row r="12" spans="1:11">
      <c r="A12" s="13" t="s">
        <v>82</v>
      </c>
      <c r="B12" t="s">
        <v>3</v>
      </c>
      <c r="C12">
        <f>C11</f>
        <v>40</v>
      </c>
      <c r="D12">
        <v>8</v>
      </c>
      <c r="E12">
        <f t="shared" si="0"/>
        <v>5</v>
      </c>
      <c r="F12" s="11">
        <v>0.97</v>
      </c>
      <c r="G12" s="11">
        <f t="shared" si="1"/>
        <v>4.8499999999999996</v>
      </c>
      <c r="H12" s="11"/>
      <c r="I12" t="s">
        <v>59</v>
      </c>
      <c r="J12" t="s">
        <v>89</v>
      </c>
      <c r="K12" t="s">
        <v>66</v>
      </c>
    </row>
    <row r="13" spans="1:11">
      <c r="A13" s="13" t="s">
        <v>82</v>
      </c>
      <c r="B13" t="s">
        <v>13</v>
      </c>
      <c r="C13">
        <f>1.5*C52</f>
        <v>150</v>
      </c>
      <c r="D13">
        <v>12</v>
      </c>
      <c r="E13">
        <f t="shared" si="0"/>
        <v>13</v>
      </c>
      <c r="F13" s="11">
        <v>4</v>
      </c>
      <c r="G13" s="11">
        <f t="shared" si="1"/>
        <v>52</v>
      </c>
      <c r="H13" s="11"/>
      <c r="I13" t="s">
        <v>18</v>
      </c>
      <c r="J13" t="s">
        <v>90</v>
      </c>
      <c r="K13" t="s">
        <v>67</v>
      </c>
    </row>
    <row r="14" spans="1:11">
      <c r="A14" s="13" t="s">
        <v>82</v>
      </c>
      <c r="B14" t="s">
        <v>10</v>
      </c>
      <c r="C14">
        <f>ROUNDUP(0.4*C52,0)</f>
        <v>40</v>
      </c>
      <c r="D14">
        <v>24</v>
      </c>
      <c r="E14">
        <f t="shared" si="0"/>
        <v>2</v>
      </c>
      <c r="F14" s="11">
        <v>5</v>
      </c>
      <c r="G14" s="11">
        <f t="shared" si="1"/>
        <v>10</v>
      </c>
      <c r="H14" s="11"/>
      <c r="I14" t="s">
        <v>19</v>
      </c>
      <c r="J14" s="1"/>
      <c r="K14" t="s">
        <v>76</v>
      </c>
    </row>
    <row r="15" spans="1:11" s="1" customFormat="1">
      <c r="A15" s="13"/>
      <c r="B15" t="s">
        <v>11</v>
      </c>
      <c r="C15" s="6" t="s">
        <v>93</v>
      </c>
      <c r="D15"/>
      <c r="E15"/>
      <c r="F15" s="11"/>
      <c r="G15" s="11">
        <f t="shared" si="1"/>
        <v>0</v>
      </c>
      <c r="H15" s="11"/>
      <c r="I15" t="s">
        <v>20</v>
      </c>
      <c r="J15"/>
      <c r="K15" t="s">
        <v>77</v>
      </c>
    </row>
    <row r="16" spans="1:11">
      <c r="A16" s="13" t="s">
        <v>82</v>
      </c>
      <c r="B16" s="1" t="s">
        <v>4</v>
      </c>
      <c r="C16" s="1">
        <f>2</f>
        <v>2</v>
      </c>
      <c r="D16" s="1">
        <v>1</v>
      </c>
      <c r="E16">
        <f t="shared" ref="E16:E25" si="2">ROUNDUP(C16/D16,0)</f>
        <v>2</v>
      </c>
      <c r="F16" s="11">
        <v>1.49</v>
      </c>
      <c r="G16" s="11">
        <f t="shared" si="1"/>
        <v>2.98</v>
      </c>
      <c r="H16" s="11"/>
      <c r="I16" t="s">
        <v>21</v>
      </c>
      <c r="K16" t="s">
        <v>37</v>
      </c>
    </row>
    <row r="17" spans="1:11">
      <c r="A17" s="13" t="s">
        <v>82</v>
      </c>
      <c r="B17" t="s">
        <v>5</v>
      </c>
      <c r="C17" s="1">
        <f>ROUNDUP((C6+C8+C11)/120,0)</f>
        <v>2</v>
      </c>
      <c r="D17" s="1">
        <v>1</v>
      </c>
      <c r="E17">
        <f t="shared" si="2"/>
        <v>2</v>
      </c>
      <c r="F17" s="11">
        <v>0.78</v>
      </c>
      <c r="G17" s="11">
        <f t="shared" si="1"/>
        <v>1.56</v>
      </c>
      <c r="H17" s="11"/>
    </row>
    <row r="18" spans="1:11">
      <c r="A18" s="13" t="s">
        <v>82</v>
      </c>
      <c r="B18" t="s">
        <v>6</v>
      </c>
      <c r="C18" s="1">
        <v>1</v>
      </c>
      <c r="D18" s="1">
        <v>1</v>
      </c>
      <c r="E18">
        <f t="shared" si="2"/>
        <v>1</v>
      </c>
      <c r="F18" s="11">
        <v>3.48</v>
      </c>
      <c r="G18" s="11">
        <f t="shared" si="1"/>
        <v>3.48</v>
      </c>
      <c r="H18" s="11"/>
    </row>
    <row r="19" spans="1:11">
      <c r="A19" s="13" t="s">
        <v>82</v>
      </c>
      <c r="B19" t="s">
        <v>83</v>
      </c>
      <c r="C19" s="1">
        <v>1</v>
      </c>
      <c r="D19" s="1">
        <v>1</v>
      </c>
      <c r="E19">
        <f t="shared" si="2"/>
        <v>1</v>
      </c>
      <c r="F19" s="11">
        <v>1.81</v>
      </c>
      <c r="G19" s="11">
        <f t="shared" si="1"/>
        <v>1.81</v>
      </c>
      <c r="H19" s="11"/>
    </row>
    <row r="20" spans="1:11">
      <c r="A20" s="13" t="s">
        <v>82</v>
      </c>
      <c r="B20" t="s">
        <v>95</v>
      </c>
      <c r="C20">
        <v>5</v>
      </c>
      <c r="D20" s="1">
        <v>1</v>
      </c>
      <c r="E20">
        <f t="shared" si="2"/>
        <v>5</v>
      </c>
      <c r="F20" s="11">
        <v>1</v>
      </c>
      <c r="G20" s="11">
        <f t="shared" si="1"/>
        <v>5</v>
      </c>
      <c r="H20" s="11"/>
    </row>
    <row r="21" spans="1:11">
      <c r="A21" s="13" t="s">
        <v>82</v>
      </c>
      <c r="B21" t="s">
        <v>94</v>
      </c>
      <c r="C21">
        <v>25</v>
      </c>
      <c r="D21" s="1">
        <v>1</v>
      </c>
      <c r="E21">
        <f t="shared" si="2"/>
        <v>25</v>
      </c>
      <c r="F21" s="11">
        <v>0.25</v>
      </c>
      <c r="G21" s="11">
        <f t="shared" si="1"/>
        <v>6.25</v>
      </c>
      <c r="H21" s="11"/>
    </row>
    <row r="22" spans="1:11">
      <c r="A22" s="13" t="s">
        <v>82</v>
      </c>
      <c r="B22" t="s">
        <v>7</v>
      </c>
      <c r="C22">
        <f>ROUNDUP(1.2*C52,0)</f>
        <v>120</v>
      </c>
      <c r="D22" s="1">
        <v>50</v>
      </c>
      <c r="E22">
        <f t="shared" si="2"/>
        <v>3</v>
      </c>
      <c r="F22" s="11">
        <v>4</v>
      </c>
      <c r="G22" s="11">
        <f t="shared" si="1"/>
        <v>12</v>
      </c>
      <c r="H22" s="11"/>
    </row>
    <row r="23" spans="1:11">
      <c r="A23" s="13"/>
      <c r="B23" s="14" t="s">
        <v>8</v>
      </c>
      <c r="C23" s="14">
        <f>ROUNDUP(1.2*C52,0)</f>
        <v>120</v>
      </c>
      <c r="D23" s="14">
        <v>30</v>
      </c>
      <c r="E23" s="14">
        <f t="shared" si="2"/>
        <v>4</v>
      </c>
      <c r="F23" s="15"/>
      <c r="G23" s="15"/>
      <c r="H23" s="11"/>
      <c r="I23" s="2" t="s">
        <v>28</v>
      </c>
      <c r="J23" s="2" t="s">
        <v>52</v>
      </c>
      <c r="K23" s="2" t="s">
        <v>81</v>
      </c>
    </row>
    <row r="24" spans="1:11">
      <c r="A24" s="13" t="s">
        <v>82</v>
      </c>
      <c r="B24" t="s">
        <v>9</v>
      </c>
      <c r="C24">
        <f>2*C52</f>
        <v>200</v>
      </c>
      <c r="D24" s="1">
        <v>250</v>
      </c>
      <c r="E24">
        <f t="shared" si="2"/>
        <v>1</v>
      </c>
      <c r="F24" s="11">
        <v>1.57</v>
      </c>
      <c r="G24" s="11">
        <f t="shared" si="1"/>
        <v>1.57</v>
      </c>
      <c r="H24" s="11"/>
      <c r="I24" t="s">
        <v>29</v>
      </c>
      <c r="J24" t="s">
        <v>50</v>
      </c>
      <c r="K24" t="s">
        <v>80</v>
      </c>
    </row>
    <row r="25" spans="1:11">
      <c r="A25" s="13" t="s">
        <v>82</v>
      </c>
      <c r="B25" t="s">
        <v>23</v>
      </c>
      <c r="C25">
        <f>C52+10</f>
        <v>110</v>
      </c>
      <c r="D25" s="1">
        <v>24</v>
      </c>
      <c r="E25">
        <f t="shared" si="2"/>
        <v>5</v>
      </c>
      <c r="F25" s="11">
        <v>0.52</v>
      </c>
      <c r="G25" s="11">
        <f t="shared" si="1"/>
        <v>2.6</v>
      </c>
      <c r="H25" s="11"/>
      <c r="I25" t="s">
        <v>30</v>
      </c>
      <c r="J25" t="s">
        <v>51</v>
      </c>
      <c r="K25" t="s">
        <v>78</v>
      </c>
    </row>
    <row r="26" spans="1:11">
      <c r="A26" s="13"/>
      <c r="B26" s="14" t="s">
        <v>24</v>
      </c>
      <c r="C26" s="14">
        <f>C52+10</f>
        <v>110</v>
      </c>
      <c r="D26" s="14">
        <v>24</v>
      </c>
      <c r="E26" s="14">
        <f t="shared" ref="E26:E27" si="3">ROUNDUP(C26/D26,0)</f>
        <v>5</v>
      </c>
      <c r="F26" s="15"/>
      <c r="G26" s="15"/>
      <c r="H26" s="11"/>
      <c r="K26" t="s">
        <v>79</v>
      </c>
    </row>
    <row r="27" spans="1:11">
      <c r="A27" s="13" t="s">
        <v>82</v>
      </c>
      <c r="B27" t="s">
        <v>96</v>
      </c>
      <c r="C27">
        <v>1</v>
      </c>
      <c r="D27" s="1">
        <v>1</v>
      </c>
      <c r="E27" s="1">
        <f t="shared" si="3"/>
        <v>1</v>
      </c>
      <c r="F27" s="11">
        <v>7.99</v>
      </c>
      <c r="G27" s="11">
        <f t="shared" si="1"/>
        <v>7.99</v>
      </c>
      <c r="H27" s="11"/>
    </row>
    <row r="28" spans="1:11">
      <c r="A28" s="13" t="s">
        <v>82</v>
      </c>
      <c r="B28" s="14" t="s">
        <v>64</v>
      </c>
      <c r="C28" s="14" t="s">
        <v>22</v>
      </c>
      <c r="D28" s="14"/>
      <c r="E28" s="14"/>
      <c r="F28" s="15"/>
      <c r="G28" s="11">
        <f t="shared" si="1"/>
        <v>0</v>
      </c>
      <c r="H28" s="11"/>
    </row>
    <row r="29" spans="1:11">
      <c r="B29" s="14" t="s">
        <v>84</v>
      </c>
      <c r="C29" s="14" t="s">
        <v>85</v>
      </c>
      <c r="D29" s="14"/>
      <c r="E29" s="14">
        <v>1</v>
      </c>
      <c r="F29" s="15"/>
      <c r="G29" s="11">
        <f t="shared" si="1"/>
        <v>0</v>
      </c>
      <c r="H29" s="11"/>
    </row>
    <row r="30" spans="1:11">
      <c r="A30" s="13" t="s">
        <v>82</v>
      </c>
      <c r="B30" t="s">
        <v>53</v>
      </c>
      <c r="C30">
        <v>10</v>
      </c>
      <c r="D30">
        <v>20</v>
      </c>
      <c r="E30">
        <f t="shared" ref="E30:E32" si="4">ROUNDUP(C30/D30,0)</f>
        <v>1</v>
      </c>
      <c r="F30" s="11">
        <v>5.79</v>
      </c>
      <c r="G30" s="11">
        <f t="shared" si="1"/>
        <v>5.79</v>
      </c>
      <c r="H30" s="11"/>
    </row>
    <row r="31" spans="1:11">
      <c r="A31" s="13" t="s">
        <v>82</v>
      </c>
      <c r="B31" t="s">
        <v>18</v>
      </c>
      <c r="C31">
        <v>5</v>
      </c>
      <c r="D31">
        <v>2</v>
      </c>
      <c r="E31">
        <f t="shared" si="4"/>
        <v>3</v>
      </c>
      <c r="F31" s="11">
        <v>1.9</v>
      </c>
      <c r="G31" s="11">
        <f t="shared" si="1"/>
        <v>5.6999999999999993</v>
      </c>
    </row>
    <row r="32" spans="1:11">
      <c r="A32" s="13" t="s">
        <v>82</v>
      </c>
      <c r="B32" t="s">
        <v>97</v>
      </c>
      <c r="C32">
        <v>1</v>
      </c>
      <c r="D32">
        <v>1</v>
      </c>
      <c r="E32">
        <f t="shared" si="4"/>
        <v>1</v>
      </c>
      <c r="F32" s="11">
        <v>3.09</v>
      </c>
      <c r="G32" s="11">
        <f t="shared" si="1"/>
        <v>3.09</v>
      </c>
    </row>
    <row r="33" spans="1:11">
      <c r="A33" s="13" t="s">
        <v>82</v>
      </c>
      <c r="B33" t="s">
        <v>99</v>
      </c>
      <c r="C33">
        <f>10*250</f>
        <v>2500</v>
      </c>
      <c r="D33">
        <v>250</v>
      </c>
      <c r="E33">
        <f>ROUNDUP(C33/D33,0)</f>
        <v>10</v>
      </c>
      <c r="F33" s="11">
        <v>0.62</v>
      </c>
      <c r="G33" s="11">
        <f>E33*F33</f>
        <v>6.2</v>
      </c>
      <c r="H33" s="11"/>
    </row>
    <row r="34" spans="1:11" s="3" customFormat="1" ht="18.75">
      <c r="A34"/>
      <c r="B34"/>
      <c r="C34"/>
      <c r="D34"/>
      <c r="E34"/>
      <c r="F34"/>
      <c r="G34"/>
      <c r="H34" s="12"/>
      <c r="K34"/>
    </row>
    <row r="35" spans="1:11" s="1" customFormat="1" ht="18.75">
      <c r="A35" s="3"/>
      <c r="B35" s="3"/>
      <c r="C35" s="3"/>
      <c r="D35" s="3"/>
      <c r="E35" s="3"/>
      <c r="F35" s="3"/>
      <c r="G35" s="12">
        <f>SUM(G6:G34)</f>
        <v>314.7</v>
      </c>
      <c r="J35" s="9"/>
      <c r="K35"/>
    </row>
    <row r="36" spans="1:11" s="9" customFormat="1" ht="18.75">
      <c r="A36" s="1"/>
      <c r="B36" s="1"/>
      <c r="C36" s="1"/>
      <c r="D36" s="1"/>
      <c r="E36" s="1"/>
      <c r="F36" s="1"/>
      <c r="G36" s="1"/>
      <c r="J36"/>
      <c r="K36" s="3"/>
    </row>
    <row r="37" spans="1:11" ht="15.75">
      <c r="A37" s="9"/>
      <c r="B37" s="7" t="s">
        <v>27</v>
      </c>
      <c r="C37" s="8" t="s">
        <v>25</v>
      </c>
      <c r="D37" s="7"/>
      <c r="E37" s="9"/>
      <c r="F37" s="9"/>
      <c r="G37" s="9"/>
      <c r="K37" s="1"/>
    </row>
    <row r="38" spans="1:11" ht="15.75">
      <c r="B38" s="6" t="s">
        <v>49</v>
      </c>
      <c r="C38">
        <v>10</v>
      </c>
      <c r="K38" s="9"/>
    </row>
    <row r="39" spans="1:11">
      <c r="B39" s="6" t="s">
        <v>45</v>
      </c>
      <c r="C39">
        <f>4+4+3+2+2+4+2+3+3+3</f>
        <v>30</v>
      </c>
    </row>
    <row r="40" spans="1:11">
      <c r="B40" s="6" t="s">
        <v>44</v>
      </c>
      <c r="C40">
        <v>6</v>
      </c>
    </row>
    <row r="41" spans="1:11">
      <c r="B41" s="6" t="s">
        <v>48</v>
      </c>
      <c r="C41">
        <v>10</v>
      </c>
    </row>
    <row r="42" spans="1:11">
      <c r="B42" s="6" t="s">
        <v>41</v>
      </c>
      <c r="C42">
        <v>13</v>
      </c>
      <c r="D42" s="5"/>
    </row>
    <row r="43" spans="1:11">
      <c r="B43" s="6" t="s">
        <v>46</v>
      </c>
      <c r="C43">
        <v>9</v>
      </c>
      <c r="D43" s="5"/>
    </row>
    <row r="44" spans="1:11">
      <c r="B44" s="6" t="s">
        <v>47</v>
      </c>
      <c r="C44">
        <v>12</v>
      </c>
    </row>
    <row r="45" spans="1:11">
      <c r="B45" s="6" t="s">
        <v>42</v>
      </c>
      <c r="C45">
        <v>6</v>
      </c>
    </row>
    <row r="46" spans="1:11">
      <c r="B46" s="6" t="s">
        <v>31</v>
      </c>
      <c r="C46">
        <v>1</v>
      </c>
      <c r="D46" s="5"/>
    </row>
    <row r="47" spans="1:11">
      <c r="B47" s="6" t="s">
        <v>40</v>
      </c>
      <c r="C47">
        <v>1</v>
      </c>
      <c r="D47" s="5"/>
    </row>
    <row r="48" spans="1:11">
      <c r="B48" s="6" t="s">
        <v>43</v>
      </c>
      <c r="C48">
        <v>1</v>
      </c>
      <c r="D48" s="5"/>
    </row>
    <row r="49" spans="1:11">
      <c r="D49" s="5"/>
    </row>
    <row r="50" spans="1:11" ht="18.75">
      <c r="B50" s="6" t="s">
        <v>32</v>
      </c>
      <c r="C50">
        <v>1</v>
      </c>
      <c r="J50" s="4"/>
    </row>
    <row r="51" spans="1:11" s="4" customFormat="1" ht="18.75">
      <c r="A51"/>
      <c r="B51"/>
      <c r="C51"/>
      <c r="D51"/>
      <c r="F51"/>
      <c r="G51"/>
      <c r="J51"/>
      <c r="K51"/>
    </row>
    <row r="52" spans="1:11" ht="18.75">
      <c r="A52" s="4"/>
      <c r="B52" s="3" t="s">
        <v>26</v>
      </c>
      <c r="C52" s="3">
        <f>SUM(C38:C51)</f>
        <v>100</v>
      </c>
      <c r="D52" s="4"/>
      <c r="F52" s="4"/>
      <c r="G52" s="4"/>
    </row>
    <row r="53" spans="1:11" ht="18.75">
      <c r="K53" s="4"/>
    </row>
  </sheetData>
  <printOptions gridLines="1"/>
  <pageMargins left="0.6" right="0.22" top="0.38" bottom="0.32" header="0.17" footer="0.13"/>
  <pageSetup scale="72" orientation="landscape" r:id="rId1"/>
  <headerFooter>
    <oddFooter>&amp;L&amp;D&amp;R&amp;T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Oregon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Bailey</dc:creator>
  <cp:lastModifiedBy>Mike Bailey</cp:lastModifiedBy>
  <cp:lastPrinted>2012-08-01T15:57:07Z</cp:lastPrinted>
  <dcterms:created xsi:type="dcterms:W3CDTF">2012-06-27T18:33:56Z</dcterms:created>
  <dcterms:modified xsi:type="dcterms:W3CDTF">2012-08-01T15:57:07Z</dcterms:modified>
</cp:coreProperties>
</file>